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firstSheet="1" activeTab="1"/>
  </bookViews>
  <sheets>
    <sheet name="Date" sheetId="1" state="veryHidden" r:id="rId1"/>
    <sheet name="Calculator ETICS" sheetId="2" r:id="rId2"/>
  </sheets>
  <definedNames>
    <definedName name="_xlnm.Print_Area" localSheetId="1">'Calculator ETICS'!$A$1:$P$44</definedName>
  </definedNames>
  <calcPr fullCalcOnLoad="1"/>
</workbook>
</file>

<file path=xl/sharedStrings.xml><?xml version="1.0" encoding="utf-8"?>
<sst xmlns="http://schemas.openxmlformats.org/spreadsheetml/2006/main" count="64" uniqueCount="53">
  <si>
    <t>kg/sac</t>
  </si>
  <si>
    <t>pac</t>
  </si>
  <si>
    <t>saci</t>
  </si>
  <si>
    <t>role</t>
  </si>
  <si>
    <t>(kg, buc, pac)</t>
  </si>
  <si>
    <t>kg/gal</t>
  </si>
  <si>
    <t>Adeziv pentru lipire</t>
  </si>
  <si>
    <t xml:space="preserve">fara </t>
  </si>
  <si>
    <t>weberton variolast Gr. culori 1</t>
  </si>
  <si>
    <t>weberton variolast Gr. culori 2</t>
  </si>
  <si>
    <t>weberton variolast Gr. culori 3</t>
  </si>
  <si>
    <t>weberton variolast Gr. culori istorice</t>
  </si>
  <si>
    <t>weberton variosil Gr. culori 1</t>
  </si>
  <si>
    <t>weberton variosil Gr. culori 2</t>
  </si>
  <si>
    <t>weberton variosil Gr. culori 3</t>
  </si>
  <si>
    <t>weberton variosil Gr. culori istorice</t>
  </si>
  <si>
    <t>Grund de amorsaj tencuieli decorative</t>
  </si>
  <si>
    <t>lei/m3</t>
  </si>
  <si>
    <t>weber P50 max2</t>
  </si>
  <si>
    <t>weber mesh prestige</t>
  </si>
  <si>
    <t>weberpas mozaik</t>
  </si>
  <si>
    <t>weberprim mozaik G 704</t>
  </si>
  <si>
    <t>XPS de exterior 50 X 1265 X 615</t>
  </si>
  <si>
    <t>XPS de exterior 80 X 1265 X 615</t>
  </si>
  <si>
    <t>XPS de exterior 100 X 1265 X 615</t>
  </si>
  <si>
    <r>
      <t>Consum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sau kg /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de ETICS</t>
    </r>
  </si>
  <si>
    <r>
      <t>Valoare produs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de ETICS</t>
    </r>
  </si>
  <si>
    <t>weberprim mozaik G 704 - gratis</t>
  </si>
  <si>
    <t>mp/pac</t>
  </si>
  <si>
    <t>webertherm forte</t>
  </si>
  <si>
    <t>Polistiren extrudat</t>
  </si>
  <si>
    <t>Manopera</t>
  </si>
  <si>
    <t xml:space="preserve">Calculator ETICS </t>
  </si>
  <si>
    <t>Valorile din acest document au caracter informativ, fiind estimări ale Saint-Gobain Construction Products România. Compania nu își asumă nicio responsabilitate în ceea ce privește acuratețea lor. Valorile exacte, necesare pentru o tranzacție comercială, pot fi obținute numai de la punctele de vânzare de la care se vor achiziționa aceste produse.</t>
  </si>
  <si>
    <t>SUPRAFAȚA DE CALCUL :</t>
  </si>
  <si>
    <t>&lt; completează aici cu suprafața din proiectul tău</t>
  </si>
  <si>
    <t>Grosime x Lungime x Lățime</t>
  </si>
  <si>
    <t>Manoperă - cost estimat</t>
  </si>
  <si>
    <t>Produse - cost estimat</t>
  </si>
  <si>
    <t>Total produse și manoperă - cost estimat</t>
  </si>
  <si>
    <t xml:space="preserve"> preț orientativ (TVA inclus)</t>
  </si>
  <si>
    <t>Preț / mp</t>
  </si>
  <si>
    <t>PREȚ TOTAL</t>
  </si>
  <si>
    <t>Adeziv pentru șpăcluire</t>
  </si>
  <si>
    <t>Plasă de armare</t>
  </si>
  <si>
    <t>Tencuială tip mozaic</t>
  </si>
  <si>
    <t>Preț unitar Unitatea de vânzare</t>
  </si>
  <si>
    <t>Cantitate produs Unitatea de vânzare</t>
  </si>
  <si>
    <t>Cantitate produs pentru toată suprafața de calcul</t>
  </si>
  <si>
    <t>Valoare produs pentru toată suprafața de calcul</t>
  </si>
  <si>
    <t xml:space="preserve">
Selectează de aici tipul de produs</t>
  </si>
  <si>
    <t>mp/rolă</t>
  </si>
  <si>
    <t>găleți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</si>
</sst>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0\ [$€-1]"/>
    <numFmt numFmtId="166" formatCode="#,##0.00\ [$lei-418]"/>
    <numFmt numFmtId="167" formatCode="#,##0.00\ &quot;lei&quot;"/>
    <numFmt numFmtId="168" formatCode="#,##0.0\ &quot;lei&quot;"/>
    <numFmt numFmtId="169" formatCode="#,##0\ &quot;m²&quot;"/>
    <numFmt numFmtId="170" formatCode="#,##0.00\ &quot;RON&quot;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0"/>
    </font>
    <font>
      <b/>
      <sz val="18"/>
      <name val="Arial"/>
      <family val="2"/>
    </font>
    <font>
      <sz val="8"/>
      <color indexed="23"/>
      <name val="Arial"/>
      <family val="2"/>
    </font>
    <font>
      <b/>
      <sz val="8"/>
      <color indexed="10"/>
      <name val="Arial"/>
      <family val="2"/>
    </font>
    <font>
      <vertAlign val="superscript"/>
      <sz val="8"/>
      <name val="Arial"/>
      <family val="2"/>
    </font>
    <font>
      <b/>
      <sz val="2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56"/>
      <name val="Arial"/>
      <family val="2"/>
    </font>
    <font>
      <sz val="8"/>
      <color indexed="12"/>
      <name val="Arial"/>
      <family val="2"/>
    </font>
    <font>
      <i/>
      <sz val="8"/>
      <color indexed="1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2060"/>
      <name val="Arial"/>
      <family val="2"/>
    </font>
    <font>
      <sz val="8"/>
      <color rgb="FF0000CC"/>
      <name val="Arial"/>
      <family val="2"/>
    </font>
    <font>
      <i/>
      <sz val="8"/>
      <color rgb="FFFF0000"/>
      <name val="Arial"/>
      <family val="2"/>
    </font>
    <font>
      <b/>
      <sz val="10"/>
      <color rgb="FF3A3838"/>
      <name val="Arial"/>
      <family val="2"/>
    </font>
    <font>
      <b/>
      <sz val="11"/>
      <color rgb="FF3A3838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6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 tint="-0.349979996681213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67" fontId="8" fillId="33" borderId="0" xfId="0" applyNumberFormat="1" applyFont="1" applyFill="1" applyBorder="1" applyAlignment="1">
      <alignment/>
    </xf>
    <xf numFmtId="167" fontId="8" fillId="33" borderId="0" xfId="0" applyNumberFormat="1" applyFont="1" applyFill="1" applyBorder="1" applyAlignment="1">
      <alignment horizontal="left"/>
    </xf>
    <xf numFmtId="167" fontId="8" fillId="33" borderId="0" xfId="0" applyNumberFormat="1" applyFont="1" applyFill="1" applyBorder="1" applyAlignment="1">
      <alignment horizontal="right"/>
    </xf>
    <xf numFmtId="2" fontId="52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33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/>
    </xf>
    <xf numFmtId="2" fontId="53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2" fontId="5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5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34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left" wrapText="1"/>
      <protection/>
    </xf>
    <xf numFmtId="0" fontId="3" fillId="34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" fillId="34" borderId="11" xfId="0" applyFont="1" applyFill="1" applyBorder="1" applyAlignment="1" applyProtection="1">
      <alignment horizontal="center" vertical="top" wrapText="1"/>
      <protection/>
    </xf>
    <xf numFmtId="0" fontId="3" fillId="34" borderId="12" xfId="0" applyFont="1" applyFill="1" applyBorder="1" applyAlignment="1" applyProtection="1">
      <alignment horizontal="center" vertical="top"/>
      <protection/>
    </xf>
    <xf numFmtId="0" fontId="3" fillId="34" borderId="12" xfId="0" applyFont="1" applyFill="1" applyBorder="1" applyAlignment="1" applyProtection="1">
      <alignment horizontal="center" vertical="top" wrapText="1"/>
      <protection/>
    </xf>
    <xf numFmtId="0" fontId="3" fillId="34" borderId="0" xfId="0" applyFont="1" applyFill="1" applyBorder="1" applyAlignment="1" applyProtection="1">
      <alignment vertical="center"/>
      <protection/>
    </xf>
    <xf numFmtId="165" fontId="3" fillId="34" borderId="13" xfId="0" applyNumberFormat="1" applyFont="1" applyFill="1" applyBorder="1" applyAlignment="1" applyProtection="1">
      <alignment vertical="center"/>
      <protection/>
    </xf>
    <xf numFmtId="165" fontId="3" fillId="34" borderId="14" xfId="0" applyNumberFormat="1" applyFont="1" applyFill="1" applyBorder="1" applyAlignment="1" applyProtection="1">
      <alignment vertical="center"/>
      <protection/>
    </xf>
    <xf numFmtId="165" fontId="3" fillId="34" borderId="15" xfId="0" applyNumberFormat="1" applyFont="1" applyFill="1" applyBorder="1" applyAlignment="1" applyProtection="1">
      <alignment vertical="center"/>
      <protection/>
    </xf>
    <xf numFmtId="165" fontId="3" fillId="34" borderId="16" xfId="0" applyNumberFormat="1" applyFont="1" applyFill="1" applyBorder="1" applyAlignment="1" applyProtection="1">
      <alignment vertical="center"/>
      <protection/>
    </xf>
    <xf numFmtId="165" fontId="3" fillId="34" borderId="0" xfId="0" applyNumberFormat="1" applyFont="1" applyFill="1" applyBorder="1" applyAlignment="1" applyProtection="1">
      <alignment vertical="center"/>
      <protection/>
    </xf>
    <xf numFmtId="0" fontId="4" fillId="6" borderId="0" xfId="0" applyFont="1" applyFill="1" applyBorder="1" applyAlignment="1" applyProtection="1">
      <alignment vertical="center"/>
      <protection/>
    </xf>
    <xf numFmtId="0" fontId="3" fillId="6" borderId="0" xfId="0" applyFont="1" applyFill="1" applyBorder="1" applyAlignment="1" applyProtection="1">
      <alignment/>
      <protection/>
    </xf>
    <xf numFmtId="167" fontId="3" fillId="6" borderId="0" xfId="55" applyNumberFormat="1" applyFont="1" applyFill="1" applyBorder="1" applyAlignment="1" applyProtection="1">
      <alignment vertical="center"/>
      <protection/>
    </xf>
    <xf numFmtId="164" fontId="3" fillId="6" borderId="13" xfId="55" applyNumberFormat="1" applyFont="1" applyFill="1" applyBorder="1" applyAlignment="1" applyProtection="1">
      <alignment vertical="center"/>
      <protection/>
    </xf>
    <xf numFmtId="2" fontId="3" fillId="6" borderId="17" xfId="55" applyNumberFormat="1" applyFont="1" applyFill="1" applyBorder="1" applyAlignment="1" applyProtection="1">
      <alignment vertical="center"/>
      <protection/>
    </xf>
    <xf numFmtId="2" fontId="3" fillId="6" borderId="0" xfId="55" applyNumberFormat="1" applyFont="1" applyFill="1" applyBorder="1" applyAlignment="1" applyProtection="1">
      <alignment vertical="center"/>
      <protection/>
    </xf>
    <xf numFmtId="1" fontId="4" fillId="6" borderId="0" xfId="0" applyNumberFormat="1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165" fontId="3" fillId="34" borderId="18" xfId="0" applyNumberFormat="1" applyFont="1" applyFill="1" applyBorder="1" applyAlignment="1" applyProtection="1">
      <alignment vertical="center"/>
      <protection/>
    </xf>
    <xf numFmtId="165" fontId="3" fillId="34" borderId="17" xfId="0" applyNumberFormat="1" applyFont="1" applyFill="1" applyBorder="1" applyAlignment="1" applyProtection="1">
      <alignment vertical="center"/>
      <protection/>
    </xf>
    <xf numFmtId="167" fontId="3" fillId="34" borderId="18" xfId="0" applyNumberFormat="1" applyFont="1" applyFill="1" applyBorder="1" applyAlignment="1" applyProtection="1">
      <alignment vertical="center"/>
      <protection/>
    </xf>
    <xf numFmtId="1" fontId="3" fillId="6" borderId="13" xfId="55" applyNumberFormat="1" applyFont="1" applyFill="1" applyBorder="1" applyAlignment="1" applyProtection="1">
      <alignment vertical="center"/>
      <protection/>
    </xf>
    <xf numFmtId="167" fontId="3" fillId="34" borderId="0" xfId="0" applyNumberFormat="1" applyFont="1" applyFill="1" applyBorder="1" applyAlignment="1" applyProtection="1">
      <alignment vertical="center"/>
      <protection/>
    </xf>
    <xf numFmtId="2" fontId="3" fillId="34" borderId="13" xfId="0" applyNumberFormat="1" applyFont="1" applyFill="1" applyBorder="1" applyAlignment="1" applyProtection="1">
      <alignment vertical="center"/>
      <protection/>
    </xf>
    <xf numFmtId="2" fontId="3" fillId="34" borderId="17" xfId="0" applyNumberFormat="1" applyFont="1" applyFill="1" applyBorder="1" applyAlignment="1" applyProtection="1">
      <alignment vertical="center"/>
      <protection/>
    </xf>
    <xf numFmtId="2" fontId="3" fillId="34" borderId="0" xfId="0" applyNumberFormat="1" applyFont="1" applyFill="1" applyBorder="1" applyAlignment="1" applyProtection="1">
      <alignment vertical="center"/>
      <protection/>
    </xf>
    <xf numFmtId="1" fontId="4" fillId="34" borderId="0" xfId="0" applyNumberFormat="1" applyFont="1" applyFill="1" applyBorder="1" applyAlignment="1" applyProtection="1">
      <alignment vertical="center"/>
      <protection/>
    </xf>
    <xf numFmtId="167" fontId="2" fillId="34" borderId="18" xfId="0" applyNumberFormat="1" applyFont="1" applyFill="1" applyBorder="1" applyAlignment="1" applyProtection="1">
      <alignment vertical="center"/>
      <protection/>
    </xf>
    <xf numFmtId="0" fontId="4" fillId="6" borderId="0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167" fontId="4" fillId="34" borderId="19" xfId="55" applyNumberFormat="1" applyFont="1" applyFill="1" applyBorder="1" applyAlignment="1" applyProtection="1">
      <alignment vertical="center"/>
      <protection/>
    </xf>
    <xf numFmtId="167" fontId="3" fillId="34" borderId="19" xfId="55" applyNumberFormat="1" applyFont="1" applyFill="1" applyBorder="1" applyAlignment="1" applyProtection="1">
      <alignment vertical="center"/>
      <protection/>
    </xf>
    <xf numFmtId="1" fontId="3" fillId="34" borderId="19" xfId="55" applyNumberFormat="1" applyFont="1" applyFill="1" applyBorder="1" applyAlignment="1" applyProtection="1">
      <alignment vertical="center"/>
      <protection/>
    </xf>
    <xf numFmtId="2" fontId="3" fillId="34" borderId="19" xfId="55" applyNumberFormat="1" applyFont="1" applyFill="1" applyBorder="1" applyAlignment="1" applyProtection="1">
      <alignment vertical="center"/>
      <protection/>
    </xf>
    <xf numFmtId="167" fontId="3" fillId="34" borderId="19" xfId="0" applyNumberFormat="1" applyFont="1" applyFill="1" applyBorder="1" applyAlignment="1" applyProtection="1">
      <alignment vertical="center"/>
      <protection/>
    </xf>
    <xf numFmtId="1" fontId="4" fillId="34" borderId="19" xfId="0" applyNumberFormat="1" applyFont="1" applyFill="1" applyBorder="1" applyAlignment="1" applyProtection="1">
      <alignment vertical="center"/>
      <protection/>
    </xf>
    <xf numFmtId="167" fontId="2" fillId="34" borderId="19" xfId="0" applyNumberFormat="1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/>
      <protection/>
    </xf>
    <xf numFmtId="2" fontId="3" fillId="34" borderId="0" xfId="0" applyNumberFormat="1" applyFont="1" applyFill="1" applyBorder="1" applyAlignment="1" applyProtection="1">
      <alignment/>
      <protection/>
    </xf>
    <xf numFmtId="167" fontId="4" fillId="6" borderId="0" xfId="55" applyNumberFormat="1" applyFont="1" applyFill="1" applyBorder="1" applyAlignment="1" applyProtection="1">
      <alignment vertical="center"/>
      <protection/>
    </xf>
    <xf numFmtId="1" fontId="3" fillId="6" borderId="0" xfId="55" applyNumberFormat="1" applyFont="1" applyFill="1" applyBorder="1" applyAlignment="1" applyProtection="1">
      <alignment vertical="center"/>
      <protection/>
    </xf>
    <xf numFmtId="167" fontId="3" fillId="6" borderId="0" xfId="0" applyNumberFormat="1" applyFont="1" applyFill="1" applyBorder="1" applyAlignment="1" applyProtection="1">
      <alignment vertical="center"/>
      <protection/>
    </xf>
    <xf numFmtId="167" fontId="2" fillId="6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167" fontId="4" fillId="0" borderId="0" xfId="55" applyNumberFormat="1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" fontId="3" fillId="0" borderId="0" xfId="55" applyNumberFormat="1" applyFont="1" applyFill="1" applyBorder="1" applyAlignment="1" applyProtection="1">
      <alignment vertical="center"/>
      <protection/>
    </xf>
    <xf numFmtId="2" fontId="3" fillId="0" borderId="0" xfId="55" applyNumberFormat="1" applyFont="1" applyFill="1" applyBorder="1" applyAlignment="1" applyProtection="1">
      <alignment vertical="center"/>
      <protection/>
    </xf>
    <xf numFmtId="167" fontId="3" fillId="0" borderId="0" xfId="0" applyNumberFormat="1" applyFont="1" applyFill="1" applyBorder="1" applyAlignment="1" applyProtection="1">
      <alignment vertical="center"/>
      <protection/>
    </xf>
    <xf numFmtId="1" fontId="4" fillId="0" borderId="0" xfId="0" applyNumberFormat="1" applyFont="1" applyFill="1" applyBorder="1" applyAlignment="1" applyProtection="1">
      <alignment vertical="center"/>
      <protection/>
    </xf>
    <xf numFmtId="167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34" borderId="0" xfId="0" applyNumberFormat="1" applyFont="1" applyFill="1" applyBorder="1" applyAlignment="1" applyProtection="1">
      <alignment vertical="center" wrapText="1"/>
      <protection/>
    </xf>
    <xf numFmtId="167" fontId="4" fillId="0" borderId="12" xfId="0" applyNumberFormat="1" applyFont="1" applyBorder="1" applyAlignment="1" applyProtection="1">
      <alignment horizontal="center"/>
      <protection/>
    </xf>
    <xf numFmtId="168" fontId="4" fillId="34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right"/>
      <protection/>
    </xf>
    <xf numFmtId="0" fontId="6" fillId="34" borderId="0" xfId="0" applyFont="1" applyFill="1" applyBorder="1" applyAlignment="1" applyProtection="1">
      <alignment/>
      <protection/>
    </xf>
    <xf numFmtId="169" fontId="2" fillId="35" borderId="20" xfId="0" applyNumberFormat="1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Border="1" applyAlignment="1" applyProtection="1">
      <alignment wrapText="1"/>
      <protection/>
    </xf>
    <xf numFmtId="0" fontId="0" fillId="34" borderId="0" xfId="0" applyFill="1" applyBorder="1" applyAlignment="1" applyProtection="1">
      <alignment wrapText="1"/>
      <protection/>
    </xf>
    <xf numFmtId="14" fontId="3" fillId="34" borderId="0" xfId="0" applyNumberFormat="1" applyFont="1" applyFill="1" applyBorder="1" applyAlignment="1" applyProtection="1">
      <alignment/>
      <protection/>
    </xf>
    <xf numFmtId="0" fontId="54" fillId="34" borderId="0" xfId="0" applyFont="1" applyFill="1" applyBorder="1" applyAlignment="1" applyProtection="1">
      <alignment horizontal="left" vertical="center"/>
      <protection/>
    </xf>
    <xf numFmtId="167" fontId="4" fillId="34" borderId="0" xfId="55" applyNumberFormat="1" applyFont="1" applyFill="1" applyBorder="1" applyAlignment="1" applyProtection="1">
      <alignment vertical="center"/>
      <protection/>
    </xf>
    <xf numFmtId="167" fontId="3" fillId="34" borderId="0" xfId="55" applyNumberFormat="1" applyFont="1" applyFill="1" applyBorder="1" applyAlignment="1" applyProtection="1">
      <alignment vertical="center"/>
      <protection/>
    </xf>
    <xf numFmtId="1" fontId="3" fillId="34" borderId="0" xfId="55" applyNumberFormat="1" applyFont="1" applyFill="1" applyBorder="1" applyAlignment="1" applyProtection="1">
      <alignment vertical="center"/>
      <protection/>
    </xf>
    <xf numFmtId="2" fontId="3" fillId="34" borderId="0" xfId="55" applyNumberFormat="1" applyFont="1" applyFill="1" applyBorder="1" applyAlignment="1" applyProtection="1">
      <alignment vertical="center"/>
      <protection/>
    </xf>
    <xf numFmtId="0" fontId="55" fillId="36" borderId="0" xfId="0" applyFont="1" applyFill="1" applyBorder="1" applyAlignment="1" applyProtection="1">
      <alignment horizontal="right" vertical="center"/>
      <protection/>
    </xf>
    <xf numFmtId="0" fontId="56" fillId="36" borderId="0" xfId="0" applyFont="1" applyFill="1" applyBorder="1" applyAlignment="1" applyProtection="1">
      <alignment horizontal="right" vertical="center"/>
      <protection/>
    </xf>
    <xf numFmtId="49" fontId="54" fillId="34" borderId="0" xfId="0" applyNumberFormat="1" applyFont="1" applyFill="1" applyBorder="1" applyAlignment="1" applyProtection="1">
      <alignment horizontal="right" vertical="top" wrapText="1"/>
      <protection/>
    </xf>
    <xf numFmtId="170" fontId="2" fillId="6" borderId="18" xfId="0" applyNumberFormat="1" applyFont="1" applyFill="1" applyBorder="1" applyAlignment="1" applyProtection="1">
      <alignment vertical="center"/>
      <protection/>
    </xf>
    <xf numFmtId="170" fontId="2" fillId="2" borderId="11" xfId="0" applyNumberFormat="1" applyFont="1" applyFill="1" applyBorder="1" applyAlignment="1" applyProtection="1">
      <alignment vertical="center"/>
      <protection/>
    </xf>
    <xf numFmtId="170" fontId="57" fillId="6" borderId="21" xfId="0" applyNumberFormat="1" applyFont="1" applyFill="1" applyBorder="1" applyAlignment="1" applyProtection="1">
      <alignment horizontal="right" vertical="center"/>
      <protection/>
    </xf>
    <xf numFmtId="170" fontId="58" fillId="12" borderId="11" xfId="0" applyNumberFormat="1" applyFont="1" applyFill="1" applyBorder="1" applyAlignment="1" applyProtection="1">
      <alignment horizontal="right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170" fontId="57" fillId="6" borderId="11" xfId="0" applyNumberFormat="1" applyFont="1" applyFill="1" applyBorder="1" applyAlignment="1" applyProtection="1">
      <alignment horizontal="right" vertical="center"/>
      <protection/>
    </xf>
    <xf numFmtId="0" fontId="3" fillId="34" borderId="0" xfId="0" applyFont="1" applyFill="1" applyBorder="1" applyAlignment="1" applyProtection="1">
      <alignment horizontal="right"/>
      <protection/>
    </xf>
    <xf numFmtId="170" fontId="4" fillId="6" borderId="18" xfId="55" applyNumberFormat="1" applyFont="1" applyFill="1" applyBorder="1" applyAlignment="1" applyProtection="1">
      <alignment vertical="center"/>
      <protection/>
    </xf>
    <xf numFmtId="49" fontId="54" fillId="34" borderId="0" xfId="0" applyNumberFormat="1" applyFont="1" applyFill="1" applyBorder="1" applyAlignment="1" applyProtection="1">
      <alignment horizontal="right" vertical="top" wrapText="1"/>
      <protection/>
    </xf>
    <xf numFmtId="0" fontId="6" fillId="37" borderId="0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34" borderId="23" xfId="0" applyFont="1" applyFill="1" applyBorder="1" applyAlignment="1" applyProtection="1">
      <alignment horizontal="center" vertical="top" wrapText="1"/>
      <protection/>
    </xf>
    <xf numFmtId="0" fontId="3" fillId="34" borderId="22" xfId="0" applyFont="1" applyFill="1" applyBorder="1" applyAlignment="1" applyProtection="1">
      <alignment horizontal="center" vertical="top" wrapText="1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left" wrapText="1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54" fillId="34" borderId="0" xfId="0" applyFont="1" applyFill="1" applyBorder="1" applyAlignment="1" applyProtection="1">
      <alignment horizontal="center" vertical="center" wrapText="1"/>
      <protection/>
    </xf>
    <xf numFmtId="0" fontId="54" fillId="34" borderId="17" xfId="0" applyFont="1" applyFill="1" applyBorder="1" applyAlignment="1" applyProtection="1">
      <alignment horizontal="center" vertical="center"/>
      <protection/>
    </xf>
    <xf numFmtId="170" fontId="3" fillId="6" borderId="18" xfId="0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07.9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438150</xdr:colOff>
      <xdr:row>38</xdr:row>
      <xdr:rowOff>114300</xdr:rowOff>
    </xdr:from>
    <xdr:to>
      <xdr:col>14</xdr:col>
      <xdr:colOff>1133475</xdr:colOff>
      <xdr:row>42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6915150"/>
          <a:ext cx="1133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3</xdr:row>
      <xdr:rowOff>28575</xdr:rowOff>
    </xdr:from>
    <xdr:to>
      <xdr:col>3</xdr:col>
      <xdr:colOff>628650</xdr:colOff>
      <xdr:row>7</xdr:row>
      <xdr:rowOff>47625</xdr:rowOff>
    </xdr:to>
    <xdr:pic>
      <xdr:nvPicPr>
        <xdr:cNvPr id="2" name="Picture 29"/>
        <xdr:cNvPicPr preferRelativeResize="1">
          <a:picLocks noChangeAspect="1"/>
        </xdr:cNvPicPr>
      </xdr:nvPicPr>
      <xdr:blipFill>
        <a:blip r:embed="rId2"/>
        <a:srcRect t="1" b="8291"/>
        <a:stretch>
          <a:fillRect/>
        </a:stretch>
      </xdr:blipFill>
      <xdr:spPr>
        <a:xfrm>
          <a:off x="1219200" y="457200"/>
          <a:ext cx="1647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14</xdr:row>
      <xdr:rowOff>342900</xdr:rowOff>
    </xdr:from>
    <xdr:to>
      <xdr:col>5</xdr:col>
      <xdr:colOff>1514475</xdr:colOff>
      <xdr:row>15</xdr:row>
      <xdr:rowOff>76200</xdr:rowOff>
    </xdr:to>
    <xdr:sp>
      <xdr:nvSpPr>
        <xdr:cNvPr id="3" name="Down Arrow 1"/>
        <xdr:cNvSpPr>
          <a:spLocks/>
        </xdr:cNvSpPr>
      </xdr:nvSpPr>
      <xdr:spPr>
        <a:xfrm>
          <a:off x="4762500" y="3095625"/>
          <a:ext cx="161925" cy="304800"/>
        </a:xfrm>
        <a:prstGeom prst="downArrow">
          <a:avLst>
            <a:gd name="adj" fmla="val 23435"/>
          </a:avLst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7"/>
  <sheetViews>
    <sheetView zoomScalePageLayoutView="0" workbookViewId="0" topLeftCell="A3">
      <selection activeCell="I36" sqref="I36"/>
    </sheetView>
  </sheetViews>
  <sheetFormatPr defaultColWidth="9.140625" defaultRowHeight="12.75"/>
  <cols>
    <col min="1" max="1" width="5.00390625" style="0" customWidth="1"/>
    <col min="2" max="2" width="40.7109375" style="0" bestFit="1" customWidth="1"/>
    <col min="3" max="3" width="9.57421875" style="0" bestFit="1" customWidth="1"/>
  </cols>
  <sheetData>
    <row r="1" spans="1:7" s="1" customFormat="1" ht="11.25">
      <c r="A1" s="10">
        <v>2</v>
      </c>
      <c r="B1" s="4" t="str">
        <f>INDEX(B2:B5,$A$6)</f>
        <v>XPS de exterior 50 X 1265 X 615</v>
      </c>
      <c r="C1" s="4">
        <f>INDEX(C2:C5,$A$1)</f>
        <v>155.595</v>
      </c>
      <c r="D1" s="4">
        <f>INDEX(D2:D5,$A$1)</f>
        <v>1</v>
      </c>
      <c r="E1" s="4">
        <f>INDEX(E2:E5,$A$1)</f>
        <v>6.2238</v>
      </c>
      <c r="G1" s="1" t="s">
        <v>17</v>
      </c>
    </row>
    <row r="2" spans="1:5" s="1" customFormat="1" ht="11.25">
      <c r="A2" s="2"/>
      <c r="B2" s="2" t="s">
        <v>7</v>
      </c>
      <c r="C2" s="7">
        <v>0</v>
      </c>
      <c r="D2" s="3">
        <v>0</v>
      </c>
      <c r="E2" s="8">
        <v>0.001</v>
      </c>
    </row>
    <row r="3" spans="1:7" s="1" customFormat="1" ht="11.25">
      <c r="A3" s="2"/>
      <c r="B3" s="2" t="s">
        <v>22</v>
      </c>
      <c r="C3" s="7">
        <f>$G$4*0.05*E3</f>
        <v>155.595</v>
      </c>
      <c r="D3" s="3">
        <v>1</v>
      </c>
      <c r="E3" s="8">
        <f>8*1.265*0.615</f>
        <v>6.2238</v>
      </c>
      <c r="G3" s="1">
        <v>500</v>
      </c>
    </row>
    <row r="4" spans="1:7" s="1" customFormat="1" ht="11.25">
      <c r="A4" s="2"/>
      <c r="B4" s="2" t="s">
        <v>23</v>
      </c>
      <c r="C4" s="7">
        <f>G4*0.08*E4</f>
        <v>155.59499999999997</v>
      </c>
      <c r="D4" s="3">
        <v>1</v>
      </c>
      <c r="E4" s="8">
        <f>5*1.265*0.615</f>
        <v>3.8898749999999995</v>
      </c>
      <c r="G4" s="1">
        <v>500</v>
      </c>
    </row>
    <row r="5" spans="1:7" s="1" customFormat="1" ht="11.25">
      <c r="A5" s="2"/>
      <c r="B5" s="2" t="s">
        <v>24</v>
      </c>
      <c r="C5" s="7">
        <f>$G$5*0.1*E5</f>
        <v>155.595</v>
      </c>
      <c r="D5" s="3">
        <v>1</v>
      </c>
      <c r="E5" s="8">
        <f>4*1.265*0.615</f>
        <v>3.1119</v>
      </c>
      <c r="G5" s="1">
        <v>500</v>
      </c>
    </row>
    <row r="6" spans="1:5" s="1" customFormat="1" ht="11.25">
      <c r="A6" s="10">
        <v>2</v>
      </c>
      <c r="B6" s="4" t="str">
        <f>INDEX(B7:B8,$A$6)</f>
        <v>weber P50 max2</v>
      </c>
      <c r="C6" s="4">
        <f>INDEX(C7:C8,$A$6)</f>
        <v>48.4</v>
      </c>
      <c r="D6" s="4">
        <f>INDEX(D7:D8,$A$6)</f>
        <v>6</v>
      </c>
      <c r="E6" s="4">
        <f>INDEX(E7:E8,$A$6)</f>
        <v>25</v>
      </c>
    </row>
    <row r="7" spans="1:5" s="1" customFormat="1" ht="11.25">
      <c r="A7" s="2"/>
      <c r="B7" s="2" t="s">
        <v>7</v>
      </c>
      <c r="C7" s="12">
        <v>0</v>
      </c>
      <c r="D7" s="3">
        <v>0</v>
      </c>
      <c r="E7" s="8">
        <v>0.0001</v>
      </c>
    </row>
    <row r="8" spans="1:5" s="1" customFormat="1" ht="11.25">
      <c r="A8" s="2"/>
      <c r="B8" s="2" t="s">
        <v>18</v>
      </c>
      <c r="C8" s="12">
        <v>48.4</v>
      </c>
      <c r="D8" s="3">
        <v>6</v>
      </c>
      <c r="E8" s="8">
        <v>25</v>
      </c>
    </row>
    <row r="9" spans="1:5" s="1" customFormat="1" ht="11.25">
      <c r="A9" s="10">
        <v>2</v>
      </c>
      <c r="B9" s="4" t="str">
        <f>INDEX(B10:B11,$A$9)</f>
        <v>weber P50 max2</v>
      </c>
      <c r="C9" s="4">
        <f>INDEX(C10:C11,$A$9)</f>
        <v>48.4</v>
      </c>
      <c r="D9" s="4">
        <f>INDEX(D10:D11,$A$9)</f>
        <v>4</v>
      </c>
      <c r="E9" s="4">
        <f>INDEX(E10:E11,$A$9)</f>
        <v>25</v>
      </c>
    </row>
    <row r="10" spans="1:5" s="1" customFormat="1" ht="11.25">
      <c r="A10" s="2"/>
      <c r="B10" s="2" t="s">
        <v>7</v>
      </c>
      <c r="C10" s="12">
        <v>0</v>
      </c>
      <c r="D10" s="3">
        <v>0</v>
      </c>
      <c r="E10" s="8">
        <v>0.0001</v>
      </c>
    </row>
    <row r="11" spans="1:5" s="1" customFormat="1" ht="11.25">
      <c r="A11" s="2"/>
      <c r="B11" s="2" t="s">
        <v>18</v>
      </c>
      <c r="C11" s="12">
        <v>48.4</v>
      </c>
      <c r="D11" s="3">
        <v>4</v>
      </c>
      <c r="E11" s="8">
        <v>25</v>
      </c>
    </row>
    <row r="12" spans="1:5" s="1" customFormat="1" ht="11.25">
      <c r="A12" s="10">
        <v>2</v>
      </c>
      <c r="B12" s="4" t="str">
        <f>INDEX(B13:B14,$A$12)</f>
        <v>weber mesh prestige</v>
      </c>
      <c r="C12" s="4">
        <f>INDEX(C13:C14,$A$12)</f>
        <v>243.7</v>
      </c>
      <c r="D12" s="4">
        <f>INDEX(D13:D14,$A$12)</f>
        <v>1</v>
      </c>
      <c r="E12" s="4">
        <f>INDEX(E13:E14,$A$12)</f>
        <v>50</v>
      </c>
    </row>
    <row r="13" spans="1:5" s="1" customFormat="1" ht="11.25">
      <c r="A13" s="2"/>
      <c r="B13" s="2" t="s">
        <v>7</v>
      </c>
      <c r="C13" s="12">
        <v>0</v>
      </c>
      <c r="D13" s="3">
        <v>0</v>
      </c>
      <c r="E13" s="8">
        <v>0.0001</v>
      </c>
    </row>
    <row r="14" spans="1:5" s="1" customFormat="1" ht="11.25">
      <c r="A14" s="2"/>
      <c r="B14" s="2" t="s">
        <v>19</v>
      </c>
      <c r="C14" s="18">
        <v>243.7</v>
      </c>
      <c r="D14" s="2">
        <v>1</v>
      </c>
      <c r="E14" s="2">
        <v>50</v>
      </c>
    </row>
    <row r="15" spans="1:5" s="1" customFormat="1" ht="11.25">
      <c r="A15" s="10">
        <v>1</v>
      </c>
      <c r="B15" s="5" t="str">
        <f>INDEX(B16,$A$15)</f>
        <v>weberprim mozaik G 704 - gratis</v>
      </c>
      <c r="C15" s="6">
        <f>INDEX(C16,$A$15)</f>
        <v>0</v>
      </c>
      <c r="D15" s="6">
        <f>INDEX(D16,$A$15)</f>
        <v>0</v>
      </c>
      <c r="E15" s="6">
        <f>INDEX(E16,$A$15)</f>
        <v>0.0001</v>
      </c>
    </row>
    <row r="16" spans="1:5" s="1" customFormat="1" ht="11.25">
      <c r="A16" s="2"/>
      <c r="B16" s="2" t="s">
        <v>27</v>
      </c>
      <c r="C16" s="12">
        <v>0</v>
      </c>
      <c r="D16" s="3">
        <v>0</v>
      </c>
      <c r="E16" s="8">
        <v>0.0001</v>
      </c>
    </row>
    <row r="17" spans="1:5" s="1" customFormat="1" ht="11.25">
      <c r="A17" s="2"/>
      <c r="B17" s="2"/>
      <c r="C17" s="12"/>
      <c r="D17" s="3"/>
      <c r="E17" s="3"/>
    </row>
    <row r="18" spans="1:5" s="1" customFormat="1" ht="11.25">
      <c r="A18" s="10">
        <v>2</v>
      </c>
      <c r="B18" s="4" t="str">
        <f>INDEX(B19:B20,$A$18)</f>
        <v>weberpas mozaik</v>
      </c>
      <c r="C18" s="4">
        <f>INDEX(C19:C20,$A$18)</f>
        <v>251.98</v>
      </c>
      <c r="D18" s="4">
        <f>INDEX(D19:D20,$A$18)</f>
        <v>5</v>
      </c>
      <c r="E18" s="4">
        <f>INDEX(E19:E20,$A$18)</f>
        <v>20</v>
      </c>
    </row>
    <row r="19" spans="1:5" s="1" customFormat="1" ht="11.25">
      <c r="A19" s="2"/>
      <c r="B19" s="2" t="s">
        <v>7</v>
      </c>
      <c r="C19" s="12">
        <v>0</v>
      </c>
      <c r="D19" s="3">
        <v>0</v>
      </c>
      <c r="E19" s="8">
        <v>0.0001</v>
      </c>
    </row>
    <row r="20" spans="1:5" s="1" customFormat="1" ht="11.25">
      <c r="A20" s="2"/>
      <c r="B20" s="2" t="s">
        <v>20</v>
      </c>
      <c r="C20" s="12">
        <v>251.98</v>
      </c>
      <c r="D20" s="3">
        <v>5</v>
      </c>
      <c r="E20" s="8">
        <v>20</v>
      </c>
    </row>
    <row r="21" spans="1:5" s="1" customFormat="1" ht="11.25" hidden="1">
      <c r="A21" s="10">
        <v>2</v>
      </c>
      <c r="B21" s="4" t="str">
        <f>INDEX(B22:B23,$A$21)</f>
        <v>weberprim mozaik G 704</v>
      </c>
      <c r="C21" s="4">
        <f>INDEX(C22:C23,$A$21)</f>
        <v>150</v>
      </c>
      <c r="D21" s="4">
        <f>INDEX(D22:D23,$A$21)</f>
        <v>0.2</v>
      </c>
      <c r="E21" s="4">
        <f>INDEX(E22:E23,$A$21)</f>
        <v>20</v>
      </c>
    </row>
    <row r="22" spans="1:5" s="1" customFormat="1" ht="11.25" hidden="1">
      <c r="A22" s="2"/>
      <c r="B22" s="2" t="s">
        <v>7</v>
      </c>
      <c r="C22" s="3">
        <v>0</v>
      </c>
      <c r="D22" s="3">
        <v>0</v>
      </c>
      <c r="E22" s="8">
        <v>0.001</v>
      </c>
    </row>
    <row r="23" spans="1:5" ht="12.75" hidden="1">
      <c r="A23" s="9"/>
      <c r="B23" s="19" t="s">
        <v>21</v>
      </c>
      <c r="C23" s="12">
        <v>150</v>
      </c>
      <c r="D23" s="3">
        <v>0.2</v>
      </c>
      <c r="E23" s="11">
        <v>20</v>
      </c>
    </row>
    <row r="24" spans="1:5" ht="12.75" hidden="1">
      <c r="A24" s="10">
        <v>3</v>
      </c>
      <c r="B24" s="4" t="str">
        <f>INDEX(B25:B33,$A$24)</f>
        <v>weberton variolast Gr. culori 2</v>
      </c>
      <c r="C24" s="4">
        <f>INDEX(C25:C33,$A$24)</f>
        <v>415.83</v>
      </c>
      <c r="D24" s="4">
        <f>INDEX(D25:D33,$A$24)</f>
        <v>0.7</v>
      </c>
      <c r="E24" s="4">
        <f>INDEX(E25:E33,$A$24)</f>
        <v>25</v>
      </c>
    </row>
    <row r="25" spans="1:5" ht="12.75" hidden="1">
      <c r="A25" s="9"/>
      <c r="B25" s="2" t="s">
        <v>7</v>
      </c>
      <c r="C25" s="7">
        <v>0</v>
      </c>
      <c r="D25" s="3">
        <v>0</v>
      </c>
      <c r="E25" s="8">
        <v>0.001</v>
      </c>
    </row>
    <row r="26" spans="1:5" ht="12.75" hidden="1">
      <c r="A26" s="9"/>
      <c r="B26" s="2" t="s">
        <v>8</v>
      </c>
      <c r="C26" s="12">
        <v>537.64</v>
      </c>
      <c r="D26" s="3">
        <v>0.7</v>
      </c>
      <c r="E26" s="8">
        <v>25</v>
      </c>
    </row>
    <row r="27" spans="1:5" ht="12.75" hidden="1">
      <c r="A27" s="9"/>
      <c r="B27" s="2" t="s">
        <v>9</v>
      </c>
      <c r="C27" s="12">
        <v>415.83</v>
      </c>
      <c r="D27" s="3">
        <v>0.7</v>
      </c>
      <c r="E27" s="8">
        <v>25</v>
      </c>
    </row>
    <row r="28" spans="1:5" ht="12.75" hidden="1">
      <c r="A28" s="9"/>
      <c r="B28" s="2" t="s">
        <v>10</v>
      </c>
      <c r="C28" s="12">
        <v>261.48</v>
      </c>
      <c r="D28" s="3">
        <v>0.7</v>
      </c>
      <c r="E28" s="8">
        <v>25</v>
      </c>
    </row>
    <row r="29" spans="1:5" ht="12.75" hidden="1">
      <c r="A29" s="17"/>
      <c r="B29" s="13" t="s">
        <v>11</v>
      </c>
      <c r="C29" s="16">
        <v>261.48</v>
      </c>
      <c r="D29" s="14">
        <v>0.7</v>
      </c>
      <c r="E29" s="15">
        <v>25</v>
      </c>
    </row>
    <row r="30" spans="1:5" ht="12.75" hidden="1">
      <c r="A30" s="9"/>
      <c r="B30" s="2" t="s">
        <v>12</v>
      </c>
      <c r="C30" s="12">
        <v>597.37</v>
      </c>
      <c r="D30" s="3">
        <v>0.7</v>
      </c>
      <c r="E30" s="8">
        <v>25</v>
      </c>
    </row>
    <row r="31" spans="1:5" ht="12.75" hidden="1">
      <c r="A31" s="9"/>
      <c r="B31" s="2" t="s">
        <v>13</v>
      </c>
      <c r="C31" s="12">
        <v>462.03</v>
      </c>
      <c r="D31" s="3">
        <v>0.7</v>
      </c>
      <c r="E31" s="8">
        <v>25</v>
      </c>
    </row>
    <row r="32" spans="1:5" ht="12.75" hidden="1">
      <c r="A32" s="9"/>
      <c r="B32" s="2" t="s">
        <v>14</v>
      </c>
      <c r="C32" s="12">
        <v>290.54</v>
      </c>
      <c r="D32" s="3">
        <v>0.7</v>
      </c>
      <c r="E32" s="8">
        <v>25</v>
      </c>
    </row>
    <row r="33" spans="1:5" ht="12.75" hidden="1">
      <c r="A33" s="9"/>
      <c r="B33" s="2" t="s">
        <v>15</v>
      </c>
      <c r="C33" s="12">
        <v>290.54</v>
      </c>
      <c r="D33" s="3">
        <v>0.7</v>
      </c>
      <c r="E33" s="8">
        <v>25</v>
      </c>
    </row>
    <row r="37" spans="2:3" ht="12.75">
      <c r="B37" t="s">
        <v>31</v>
      </c>
      <c r="C37">
        <v>60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G51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9.140625" style="22" customWidth="1"/>
    <col min="2" max="2" width="4.28125" style="21" customWidth="1"/>
    <col min="3" max="3" width="20.140625" style="21" customWidth="1"/>
    <col min="4" max="4" width="11.00390625" style="21" customWidth="1"/>
    <col min="5" max="5" width="6.57421875" style="21" customWidth="1"/>
    <col min="6" max="6" width="23.7109375" style="21" customWidth="1"/>
    <col min="7" max="7" width="11.00390625" style="21" customWidth="1"/>
    <col min="8" max="8" width="10.57421875" style="21" hidden="1" customWidth="1"/>
    <col min="9" max="9" width="5.00390625" style="21" customWidth="1"/>
    <col min="10" max="10" width="7.140625" style="21" customWidth="1"/>
    <col min="11" max="11" width="9.140625" style="21" customWidth="1"/>
    <col min="12" max="12" width="18.140625" style="21" customWidth="1"/>
    <col min="13" max="13" width="5.8515625" style="21" customWidth="1"/>
    <col min="14" max="14" width="6.57421875" style="21" customWidth="1"/>
    <col min="15" max="15" width="20.28125" style="21" customWidth="1"/>
    <col min="16" max="16" width="5.7109375" style="21" customWidth="1"/>
    <col min="17" max="17" width="9.140625" style="22" customWidth="1"/>
    <col min="18" max="33" width="9.140625" style="20" customWidth="1"/>
    <col min="34" max="16384" width="9.140625" style="21" customWidth="1"/>
  </cols>
  <sheetData>
    <row r="1" spans="2:16" ht="11.25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2:16" ht="11.2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2:16" ht="11.25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2:16" ht="11.25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2:16" ht="11.25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2:16" ht="11.25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2:16" ht="11.25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2:16" ht="11.25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2:16" ht="23.25">
      <c r="B9" s="22"/>
      <c r="D9" s="84"/>
      <c r="E9" s="84"/>
      <c r="F9" s="115" t="s">
        <v>32</v>
      </c>
      <c r="G9" s="115"/>
      <c r="H9" s="115"/>
      <c r="I9" s="115"/>
      <c r="J9" s="115"/>
      <c r="K9" s="108" t="s">
        <v>29</v>
      </c>
      <c r="L9" s="108"/>
      <c r="M9" s="108"/>
      <c r="N9" s="108"/>
      <c r="O9" s="108"/>
      <c r="P9" s="22"/>
    </row>
    <row r="10" spans="2:16" ht="11.25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2:16" ht="36" customHeight="1">
      <c r="B11" s="22"/>
      <c r="C11" s="114" t="s">
        <v>33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22"/>
    </row>
    <row r="12" spans="2:16" ht="21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2"/>
    </row>
    <row r="13" spans="2:16" ht="21.75" customHeight="1" thickBot="1">
      <c r="B13" s="22"/>
      <c r="C13" s="22"/>
      <c r="D13" s="22"/>
      <c r="E13" s="22"/>
      <c r="F13" s="22"/>
      <c r="G13" s="22"/>
      <c r="H13" s="22"/>
      <c r="I13" s="22"/>
      <c r="J13" s="22"/>
      <c r="K13" s="24"/>
      <c r="L13" s="22"/>
      <c r="M13" s="22"/>
      <c r="N13" s="22"/>
      <c r="O13" s="22"/>
      <c r="P13" s="22"/>
    </row>
    <row r="14" spans="2:16" ht="13.5" thickBot="1">
      <c r="B14" s="22"/>
      <c r="C14" s="25" t="s">
        <v>34</v>
      </c>
      <c r="D14" s="85">
        <v>100</v>
      </c>
      <c r="E14" s="89" t="s">
        <v>35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2:16" ht="45" customHeight="1" thickBot="1">
      <c r="B15" s="22"/>
      <c r="C15" s="22"/>
      <c r="D15" s="22"/>
      <c r="E15" s="116" t="s">
        <v>50</v>
      </c>
      <c r="F15" s="117"/>
      <c r="G15" s="26" t="s">
        <v>46</v>
      </c>
      <c r="H15" s="27" t="s">
        <v>4</v>
      </c>
      <c r="I15" s="110" t="s">
        <v>47</v>
      </c>
      <c r="J15" s="111"/>
      <c r="K15" s="28" t="s">
        <v>25</v>
      </c>
      <c r="L15" s="26" t="s">
        <v>26</v>
      </c>
      <c r="M15" s="110" t="s">
        <v>48</v>
      </c>
      <c r="N15" s="111"/>
      <c r="O15" s="26" t="s">
        <v>49</v>
      </c>
      <c r="P15" s="22"/>
    </row>
    <row r="16" spans="2:16" ht="9.75" customHeight="1">
      <c r="B16" s="22"/>
      <c r="C16" s="29"/>
      <c r="D16" s="22"/>
      <c r="E16" s="22" t="s">
        <v>36</v>
      </c>
      <c r="F16" s="22"/>
      <c r="G16" s="30"/>
      <c r="H16" s="31"/>
      <c r="I16" s="32"/>
      <c r="J16" s="33"/>
      <c r="K16" s="34"/>
      <c r="L16" s="31"/>
      <c r="M16" s="34"/>
      <c r="N16" s="34"/>
      <c r="O16" s="31"/>
      <c r="P16" s="22"/>
    </row>
    <row r="17" spans="2:16" ht="22.5" customHeight="1">
      <c r="B17" s="22"/>
      <c r="C17" s="35" t="s">
        <v>30</v>
      </c>
      <c r="D17" s="36"/>
      <c r="E17" s="36"/>
      <c r="F17" s="36"/>
      <c r="G17" s="106">
        <f>Date!$C$1</f>
        <v>155.595</v>
      </c>
      <c r="H17" s="37">
        <f>G17/I17</f>
        <v>25</v>
      </c>
      <c r="I17" s="38">
        <f>Date!$E$1</f>
        <v>6.2238</v>
      </c>
      <c r="J17" s="39" t="s">
        <v>28</v>
      </c>
      <c r="K17" s="40">
        <f>Date!$D$1</f>
        <v>1</v>
      </c>
      <c r="L17" s="118">
        <f>K17*H17</f>
        <v>25</v>
      </c>
      <c r="M17" s="41">
        <f>ROUNDUP($D$14*K17/I17,0)</f>
        <v>17</v>
      </c>
      <c r="N17" s="41" t="s">
        <v>1</v>
      </c>
      <c r="O17" s="97">
        <f>M17*G17</f>
        <v>2645.115</v>
      </c>
      <c r="P17" s="22"/>
    </row>
    <row r="18" spans="2:16" ht="4.5" customHeight="1">
      <c r="B18" s="22"/>
      <c r="C18" s="42"/>
      <c r="D18" s="22"/>
      <c r="E18" s="22"/>
      <c r="F18" s="22"/>
      <c r="G18" s="30"/>
      <c r="H18" s="43"/>
      <c r="I18" s="30"/>
      <c r="J18" s="44"/>
      <c r="K18" s="34"/>
      <c r="L18" s="43"/>
      <c r="M18" s="34"/>
      <c r="N18" s="34"/>
      <c r="O18" s="45"/>
      <c r="P18" s="22"/>
    </row>
    <row r="19" spans="2:16" ht="22.5" customHeight="1">
      <c r="B19" s="22"/>
      <c r="C19" s="35" t="s">
        <v>6</v>
      </c>
      <c r="D19" s="36"/>
      <c r="E19" s="36"/>
      <c r="F19" s="36"/>
      <c r="G19" s="106">
        <f>Date!$C$6</f>
        <v>48.4</v>
      </c>
      <c r="H19" s="37">
        <f>G19/I19</f>
        <v>1.936</v>
      </c>
      <c r="I19" s="46">
        <f>Date!$E$6</f>
        <v>25</v>
      </c>
      <c r="J19" s="39" t="s">
        <v>0</v>
      </c>
      <c r="K19" s="40">
        <f>Date!$D$6</f>
        <v>6</v>
      </c>
      <c r="L19" s="118">
        <f>K19*H19</f>
        <v>11.616</v>
      </c>
      <c r="M19" s="41">
        <f>ROUNDUP($D$14*K19/I19,0)</f>
        <v>24</v>
      </c>
      <c r="N19" s="41" t="s">
        <v>2</v>
      </c>
      <c r="O19" s="97">
        <f>M19*G19</f>
        <v>1161.6</v>
      </c>
      <c r="P19" s="22"/>
    </row>
    <row r="20" spans="2:16" ht="4.5" customHeight="1">
      <c r="B20" s="22"/>
      <c r="C20" s="42"/>
      <c r="D20" s="22"/>
      <c r="E20" s="22"/>
      <c r="F20" s="22"/>
      <c r="G20" s="45"/>
      <c r="H20" s="47"/>
      <c r="I20" s="48"/>
      <c r="J20" s="49"/>
      <c r="K20" s="50"/>
      <c r="L20" s="45"/>
      <c r="M20" s="51"/>
      <c r="N20" s="51"/>
      <c r="O20" s="52"/>
      <c r="P20" s="22"/>
    </row>
    <row r="21" spans="2:16" ht="22.5" customHeight="1">
      <c r="B21" s="22"/>
      <c r="C21" s="35" t="s">
        <v>43</v>
      </c>
      <c r="D21" s="36"/>
      <c r="E21" s="36"/>
      <c r="F21" s="36"/>
      <c r="G21" s="106">
        <f>Date!$C$9</f>
        <v>48.4</v>
      </c>
      <c r="H21" s="37">
        <f>G21/I21</f>
        <v>1.936</v>
      </c>
      <c r="I21" s="46">
        <f>Date!$E$9</f>
        <v>25</v>
      </c>
      <c r="J21" s="39" t="s">
        <v>0</v>
      </c>
      <c r="K21" s="40">
        <f>Date!$D$9</f>
        <v>4</v>
      </c>
      <c r="L21" s="118">
        <f>K21*H21</f>
        <v>7.744</v>
      </c>
      <c r="M21" s="41">
        <f>ROUNDUP($D$14*K21/I21,0)</f>
        <v>16</v>
      </c>
      <c r="N21" s="41" t="s">
        <v>2</v>
      </c>
      <c r="O21" s="97">
        <f>M21*G21</f>
        <v>774.4</v>
      </c>
      <c r="P21" s="22"/>
    </row>
    <row r="22" spans="2:16" ht="4.5" customHeight="1">
      <c r="B22" s="22"/>
      <c r="C22" s="42"/>
      <c r="D22" s="22"/>
      <c r="E22" s="22"/>
      <c r="F22" s="22"/>
      <c r="G22" s="45"/>
      <c r="H22" s="47"/>
      <c r="I22" s="48"/>
      <c r="J22" s="49"/>
      <c r="K22" s="50"/>
      <c r="L22" s="45"/>
      <c r="M22" s="51"/>
      <c r="N22" s="51"/>
      <c r="O22" s="52"/>
      <c r="P22" s="22"/>
    </row>
    <row r="23" spans="2:16" ht="22.5" customHeight="1">
      <c r="B23" s="22"/>
      <c r="C23" s="35" t="s">
        <v>44</v>
      </c>
      <c r="D23" s="36"/>
      <c r="E23" s="36"/>
      <c r="F23" s="36"/>
      <c r="G23" s="106">
        <f>Date!$C$12</f>
        <v>243.7</v>
      </c>
      <c r="H23" s="37">
        <f>G23/I23</f>
        <v>4.874</v>
      </c>
      <c r="I23" s="46">
        <f>Date!$E$12</f>
        <v>50</v>
      </c>
      <c r="J23" s="39" t="s">
        <v>51</v>
      </c>
      <c r="K23" s="40">
        <f>Date!$D$12</f>
        <v>1</v>
      </c>
      <c r="L23" s="118">
        <f>K23*H23</f>
        <v>4.874</v>
      </c>
      <c r="M23" s="41">
        <f>ROUNDUP($D$14*K23/I23,0)</f>
        <v>2</v>
      </c>
      <c r="N23" s="41" t="s">
        <v>3</v>
      </c>
      <c r="O23" s="97">
        <f>M23*G23</f>
        <v>487.4</v>
      </c>
      <c r="P23" s="22"/>
    </row>
    <row r="24" spans="2:16" ht="4.5" customHeight="1">
      <c r="B24" s="22"/>
      <c r="C24" s="42"/>
      <c r="D24" s="22"/>
      <c r="E24" s="22"/>
      <c r="F24" s="22"/>
      <c r="G24" s="45"/>
      <c r="H24" s="47"/>
      <c r="I24" s="48"/>
      <c r="J24" s="49"/>
      <c r="K24" s="50"/>
      <c r="L24" s="45"/>
      <c r="M24" s="51"/>
      <c r="N24" s="51"/>
      <c r="O24" s="52"/>
      <c r="P24" s="22"/>
    </row>
    <row r="25" spans="2:16" ht="22.5" customHeight="1">
      <c r="B25" s="22"/>
      <c r="C25" s="53" t="s">
        <v>16</v>
      </c>
      <c r="D25" s="36"/>
      <c r="E25" s="36"/>
      <c r="F25" s="36"/>
      <c r="G25" s="106">
        <f>Date!$C$15</f>
        <v>0</v>
      </c>
      <c r="H25" s="37">
        <f>G25/I25</f>
        <v>0</v>
      </c>
      <c r="I25" s="46">
        <f>Date!$E$15</f>
        <v>0.0001</v>
      </c>
      <c r="J25" s="39" t="s">
        <v>5</v>
      </c>
      <c r="K25" s="40">
        <f>Date!$D$15</f>
        <v>0</v>
      </c>
      <c r="L25" s="118">
        <f>K25*H25</f>
        <v>0</v>
      </c>
      <c r="M25" s="41">
        <f>ROUNDUP($D$14*K25/I25,0)</f>
        <v>0</v>
      </c>
      <c r="N25" s="41" t="s">
        <v>52</v>
      </c>
      <c r="O25" s="97">
        <f>M25*G25</f>
        <v>0</v>
      </c>
      <c r="P25" s="22"/>
    </row>
    <row r="26" spans="2:16" ht="4.5" customHeight="1">
      <c r="B26" s="22"/>
      <c r="C26" s="42"/>
      <c r="D26" s="22"/>
      <c r="E26" s="22"/>
      <c r="F26" s="22"/>
      <c r="G26" s="45"/>
      <c r="H26" s="47"/>
      <c r="I26" s="48"/>
      <c r="J26" s="49"/>
      <c r="K26" s="50"/>
      <c r="L26" s="45"/>
      <c r="M26" s="51"/>
      <c r="N26" s="51"/>
      <c r="O26" s="52"/>
      <c r="P26" s="22"/>
    </row>
    <row r="27" spans="2:16" ht="22.5" customHeight="1">
      <c r="B27" s="22"/>
      <c r="C27" s="35" t="s">
        <v>45</v>
      </c>
      <c r="D27" s="36"/>
      <c r="E27" s="36"/>
      <c r="F27" s="36"/>
      <c r="G27" s="106">
        <f>Date!$C$18</f>
        <v>251.98</v>
      </c>
      <c r="H27" s="37">
        <f>G27/I27</f>
        <v>12.599</v>
      </c>
      <c r="I27" s="46">
        <f>Date!$E$18</f>
        <v>20</v>
      </c>
      <c r="J27" s="39" t="s">
        <v>5</v>
      </c>
      <c r="K27" s="40">
        <f>Date!$D$18</f>
        <v>5</v>
      </c>
      <c r="L27" s="118">
        <f>K27*H27</f>
        <v>62.995000000000005</v>
      </c>
      <c r="M27" s="41">
        <f>ROUNDUP($D$14*K27/I27,0)</f>
        <v>25</v>
      </c>
      <c r="N27" s="41" t="s">
        <v>52</v>
      </c>
      <c r="O27" s="97">
        <f>M27*G27</f>
        <v>6299.5</v>
      </c>
      <c r="P27" s="22"/>
    </row>
    <row r="28" spans="2:16" ht="4.5" customHeight="1" thickBot="1">
      <c r="B28" s="22"/>
      <c r="C28" s="42"/>
      <c r="D28" s="22"/>
      <c r="E28" s="22"/>
      <c r="F28" s="22"/>
      <c r="G28" s="45"/>
      <c r="H28" s="47"/>
      <c r="I28" s="48"/>
      <c r="J28" s="49"/>
      <c r="K28" s="50"/>
      <c r="L28" s="45"/>
      <c r="M28" s="51"/>
      <c r="N28" s="51"/>
      <c r="O28" s="52"/>
      <c r="P28" s="22"/>
    </row>
    <row r="29" spans="2:16" ht="9.75" customHeight="1" thickBot="1">
      <c r="B29" s="22"/>
      <c r="C29" s="54"/>
      <c r="D29" s="22"/>
      <c r="E29" s="22"/>
      <c r="F29" s="22"/>
      <c r="G29" s="55"/>
      <c r="H29" s="56"/>
      <c r="I29" s="57"/>
      <c r="J29" s="58"/>
      <c r="K29" s="58"/>
      <c r="L29" s="59"/>
      <c r="M29" s="60"/>
      <c r="N29" s="60"/>
      <c r="O29" s="61"/>
      <c r="P29" s="22"/>
    </row>
    <row r="30" spans="2:16" ht="22.5" customHeight="1" hidden="1">
      <c r="B30" s="22"/>
      <c r="C30" s="35"/>
      <c r="D30" s="36"/>
      <c r="E30" s="36"/>
      <c r="F30" s="36"/>
      <c r="G30" s="64"/>
      <c r="H30" s="37"/>
      <c r="I30" s="65"/>
      <c r="J30" s="40"/>
      <c r="K30" s="40"/>
      <c r="L30" s="66"/>
      <c r="M30" s="41"/>
      <c r="N30" s="41"/>
      <c r="O30" s="67"/>
      <c r="P30" s="22"/>
    </row>
    <row r="31" spans="1:33" s="77" customFormat="1" ht="7.5" customHeight="1" hidden="1" thickBot="1">
      <c r="A31" s="22"/>
      <c r="B31" s="69"/>
      <c r="C31" s="68"/>
      <c r="D31" s="69"/>
      <c r="E31" s="69"/>
      <c r="F31" s="69"/>
      <c r="G31" s="70"/>
      <c r="H31" s="71"/>
      <c r="I31" s="72"/>
      <c r="J31" s="73"/>
      <c r="K31" s="73"/>
      <c r="L31" s="74"/>
      <c r="M31" s="75"/>
      <c r="N31" s="75"/>
      <c r="O31" s="76"/>
      <c r="P31" s="69"/>
      <c r="Q31" s="22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</row>
    <row r="32" spans="1:33" s="77" customFormat="1" ht="22.5" customHeight="1" thickBot="1">
      <c r="A32" s="22"/>
      <c r="B32" s="69"/>
      <c r="C32" s="42"/>
      <c r="D32" s="22"/>
      <c r="E32" s="22"/>
      <c r="F32" s="22"/>
      <c r="G32" s="90"/>
      <c r="H32" s="91"/>
      <c r="I32" s="92"/>
      <c r="J32" s="94" t="s">
        <v>37</v>
      </c>
      <c r="K32" s="93"/>
      <c r="L32" s="47"/>
      <c r="M32" s="51"/>
      <c r="N32" s="51"/>
      <c r="O32" s="98">
        <f>Date!C37*$D$14</f>
        <v>6000</v>
      </c>
      <c r="P32" s="69"/>
      <c r="Q32" s="22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</row>
    <row r="33" spans="2:16" ht="4.5" customHeight="1" thickBot="1">
      <c r="B33" s="22"/>
      <c r="C33" s="22"/>
      <c r="D33" s="22"/>
      <c r="E33" s="22"/>
      <c r="F33" s="22"/>
      <c r="G33" s="63"/>
      <c r="H33" s="63"/>
      <c r="I33" s="63"/>
      <c r="J33" s="63"/>
      <c r="K33" s="63"/>
      <c r="L33" s="78"/>
      <c r="M33" s="22"/>
      <c r="N33" s="22"/>
      <c r="O33" s="79"/>
      <c r="P33" s="22"/>
    </row>
    <row r="34" spans="2:16" ht="18.75" customHeight="1" thickBot="1">
      <c r="B34" s="22"/>
      <c r="C34" s="22"/>
      <c r="D34" s="22"/>
      <c r="E34" s="22"/>
      <c r="F34" s="22"/>
      <c r="G34" s="22"/>
      <c r="H34" s="63"/>
      <c r="I34" s="63"/>
      <c r="J34" s="94"/>
      <c r="K34" s="63"/>
      <c r="L34" s="101" t="s">
        <v>41</v>
      </c>
      <c r="M34" s="62"/>
      <c r="N34" s="102"/>
      <c r="O34" s="103" t="s">
        <v>42</v>
      </c>
      <c r="P34" s="22"/>
    </row>
    <row r="35" spans="2:16" ht="4.5" customHeight="1" thickBot="1">
      <c r="B35" s="22"/>
      <c r="C35" s="22"/>
      <c r="D35" s="22"/>
      <c r="E35" s="22"/>
      <c r="F35" s="80"/>
      <c r="G35" s="80"/>
      <c r="H35" s="22"/>
      <c r="I35" s="22"/>
      <c r="J35" s="22"/>
      <c r="K35" s="22"/>
      <c r="L35" s="81"/>
      <c r="M35" s="22"/>
      <c r="N35" s="82"/>
      <c r="O35" s="81"/>
      <c r="P35" s="22"/>
    </row>
    <row r="36" spans="2:16" ht="18.75" customHeight="1" thickBot="1">
      <c r="B36" s="22"/>
      <c r="C36" s="22"/>
      <c r="D36" s="22"/>
      <c r="E36" s="22"/>
      <c r="F36" s="80"/>
      <c r="G36" s="80"/>
      <c r="H36" s="22"/>
      <c r="I36" s="22"/>
      <c r="J36" s="94" t="s">
        <v>38</v>
      </c>
      <c r="K36" s="22"/>
      <c r="L36" s="104">
        <f>L17+L19+L21+L23+L25+L27</f>
        <v>112.22900000000001</v>
      </c>
      <c r="M36" s="112"/>
      <c r="N36" s="113"/>
      <c r="O36" s="99">
        <f>O17+O19+O21+O23+O25+O27</f>
        <v>11368.015</v>
      </c>
      <c r="P36" s="22"/>
    </row>
    <row r="37" spans="2:16" ht="4.5" customHeight="1" thickBot="1">
      <c r="B37" s="22"/>
      <c r="C37" s="22"/>
      <c r="D37" s="22"/>
      <c r="E37" s="22"/>
      <c r="F37" s="80"/>
      <c r="G37" s="80"/>
      <c r="H37" s="22"/>
      <c r="I37" s="22"/>
      <c r="J37" s="22"/>
      <c r="K37" s="22"/>
      <c r="L37" s="105"/>
      <c r="M37" s="22"/>
      <c r="N37" s="22"/>
      <c r="O37" s="22"/>
      <c r="P37" s="22"/>
    </row>
    <row r="38" spans="2:16" ht="18.75" customHeight="1" thickBot="1">
      <c r="B38" s="22"/>
      <c r="C38" s="22"/>
      <c r="D38" s="22"/>
      <c r="E38" s="22"/>
      <c r="F38" s="80"/>
      <c r="G38" s="80"/>
      <c r="H38" s="22"/>
      <c r="I38" s="22"/>
      <c r="J38" s="95" t="s">
        <v>39</v>
      </c>
      <c r="K38" s="22"/>
      <c r="L38" s="100">
        <f>O38/D14</f>
        <v>173.68015</v>
      </c>
      <c r="M38" s="109"/>
      <c r="N38" s="109"/>
      <c r="O38" s="100">
        <f>O36+O32</f>
        <v>17368.015</v>
      </c>
      <c r="P38" s="22"/>
    </row>
    <row r="39" spans="2:16" ht="11.25">
      <c r="B39" s="22"/>
      <c r="C39" s="22"/>
      <c r="D39" s="22"/>
      <c r="E39" s="22"/>
      <c r="F39" s="80"/>
      <c r="G39" s="80"/>
      <c r="H39" s="22"/>
      <c r="I39" s="22"/>
      <c r="J39" s="22"/>
      <c r="K39" s="22"/>
      <c r="L39" s="22"/>
      <c r="M39" s="22"/>
      <c r="N39" s="22"/>
      <c r="O39" s="22"/>
      <c r="P39" s="22"/>
    </row>
    <row r="40" spans="2:16" ht="11.25" customHeight="1">
      <c r="B40" s="22"/>
      <c r="C40" s="22"/>
      <c r="D40" s="22"/>
      <c r="E40" s="22"/>
      <c r="F40" s="80"/>
      <c r="G40" s="107" t="s">
        <v>40</v>
      </c>
      <c r="H40" s="107"/>
      <c r="I40" s="107"/>
      <c r="J40" s="107"/>
      <c r="K40" s="96"/>
      <c r="L40" s="96"/>
      <c r="M40" s="96"/>
      <c r="N40" s="22"/>
      <c r="O40" s="83"/>
      <c r="P40" s="22"/>
    </row>
    <row r="41" spans="2:16" ht="11.25">
      <c r="B41" s="22"/>
      <c r="C41" s="22"/>
      <c r="D41" s="22"/>
      <c r="E41" s="22"/>
      <c r="F41" s="80"/>
      <c r="G41" s="80"/>
      <c r="H41" s="22"/>
      <c r="I41" s="22"/>
      <c r="J41" s="22"/>
      <c r="K41" s="22"/>
      <c r="L41" s="22"/>
      <c r="M41" s="22"/>
      <c r="N41" s="22"/>
      <c r="O41" s="22"/>
      <c r="P41" s="22"/>
    </row>
    <row r="42" spans="3:7" s="22" customFormat="1" ht="11.25">
      <c r="C42" s="62"/>
      <c r="F42" s="80"/>
      <c r="G42" s="80"/>
    </row>
    <row r="43" spans="6:7" s="22" customFormat="1" ht="12.75" customHeight="1">
      <c r="F43" s="80"/>
      <c r="G43" s="80"/>
    </row>
    <row r="44" spans="6:7" s="22" customFormat="1" ht="11.25">
      <c r="F44" s="80"/>
      <c r="G44" s="80"/>
    </row>
    <row r="45" s="22" customFormat="1" ht="11.25"/>
    <row r="46" s="22" customFormat="1" ht="11.25"/>
    <row r="47" s="22" customFormat="1" ht="11.25"/>
    <row r="48" s="22" customFormat="1" ht="11.25"/>
    <row r="49" s="22" customFormat="1" ht="11.25">
      <c r="F49" s="86"/>
    </row>
    <row r="50" spans="6:8" s="22" customFormat="1" ht="12.75">
      <c r="F50" s="87"/>
      <c r="H50" s="88"/>
    </row>
    <row r="51" s="22" customFormat="1" ht="11.25">
      <c r="F51" s="86"/>
    </row>
    <row r="52" s="22" customFormat="1" ht="11.25"/>
    <row r="53" s="22" customFormat="1" ht="11.25"/>
    <row r="54" s="22" customFormat="1" ht="11.25"/>
    <row r="55" s="22" customFormat="1" ht="11.25"/>
    <row r="56" s="22" customFormat="1" ht="11.25"/>
    <row r="57" s="22" customFormat="1" ht="11.25"/>
    <row r="58" s="22" customFormat="1" ht="11.25"/>
    <row r="59" s="22" customFormat="1" ht="11.25"/>
    <row r="60" s="22" customFormat="1" ht="11.25"/>
    <row r="61" s="22" customFormat="1" ht="11.25"/>
    <row r="62" s="22" customFormat="1" ht="11.25"/>
    <row r="63" s="22" customFormat="1" ht="11.25"/>
    <row r="64" s="22" customFormat="1" ht="11.25"/>
    <row r="65" s="22" customFormat="1" ht="11.25"/>
    <row r="66" s="22" customFormat="1" ht="11.25"/>
    <row r="67" s="22" customFormat="1" ht="11.25"/>
    <row r="68" s="22" customFormat="1" ht="11.25"/>
    <row r="69" s="22" customFormat="1" ht="11.25"/>
    <row r="70" s="22" customFormat="1" ht="11.25"/>
    <row r="71" s="22" customFormat="1" ht="11.25"/>
    <row r="72" s="22" customFormat="1" ht="11.25"/>
    <row r="73" s="22" customFormat="1" ht="11.25"/>
    <row r="74" s="22" customFormat="1" ht="11.25"/>
    <row r="75" s="22" customFormat="1" ht="11.25"/>
    <row r="76" s="22" customFormat="1" ht="11.25"/>
    <row r="77" s="22" customFormat="1" ht="11.25"/>
    <row r="78" s="22" customFormat="1" ht="11.25"/>
    <row r="79" s="22" customFormat="1" ht="11.25"/>
    <row r="80" s="22" customFormat="1" ht="11.25"/>
    <row r="81" s="22" customFormat="1" ht="11.25"/>
    <row r="82" s="22" customFormat="1" ht="11.25"/>
    <row r="83" s="22" customFormat="1" ht="11.25"/>
    <row r="84" s="22" customFormat="1" ht="11.25"/>
    <row r="85" s="22" customFormat="1" ht="11.25"/>
    <row r="86" s="22" customFormat="1" ht="11.25"/>
    <row r="87" s="22" customFormat="1" ht="11.25"/>
    <row r="88" s="22" customFormat="1" ht="11.25"/>
    <row r="89" s="22" customFormat="1" ht="11.25"/>
  </sheetData>
  <sheetProtection password="C61C" sheet="1"/>
  <mergeCells count="9">
    <mergeCell ref="G40:J40"/>
    <mergeCell ref="K9:O9"/>
    <mergeCell ref="M38:N38"/>
    <mergeCell ref="M15:N15"/>
    <mergeCell ref="M36:N36"/>
    <mergeCell ref="I15:J15"/>
    <mergeCell ref="C11:O11"/>
    <mergeCell ref="F9:J9"/>
    <mergeCell ref="E15:F15"/>
  </mergeCells>
  <printOptions/>
  <pageMargins left="0.25" right="0.25" top="0.75" bottom="0.75" header="0.3" footer="0.3"/>
  <pageSetup fitToHeight="1" fitToWidth="1" horizontalDpi="600" verticalDpi="600" orientation="landscape" paperSize="9" scale="82" r:id="rId3"/>
  <ignoredErrors>
    <ignoredError sqref="H17 G21" evalError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G&amp;G ROMANIA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Corneliu Panait</dc:creator>
  <cp:keywords/>
  <dc:description/>
  <cp:lastModifiedBy>Silvia Rusu</cp:lastModifiedBy>
  <cp:lastPrinted>2020-09-24T09:41:29Z</cp:lastPrinted>
  <dcterms:created xsi:type="dcterms:W3CDTF">2005-01-13T07:06:52Z</dcterms:created>
  <dcterms:modified xsi:type="dcterms:W3CDTF">2020-09-24T11:23:40Z</dcterms:modified>
  <cp:category/>
  <cp:version/>
  <cp:contentType/>
  <cp:contentStatus/>
</cp:coreProperties>
</file>